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<sst xmlns="http://schemas.openxmlformats.org/spreadsheetml/2006/main" count="139" uniqueCount="68">
  <si>
    <t>Pounds to MSI</t>
  </si>
  <si>
    <t>Pounds</t>
  </si>
  <si>
    <t>MSI</t>
  </si>
  <si>
    <t>MSI to Pounds</t>
  </si>
  <si>
    <t>Footage from known pounds</t>
  </si>
  <si>
    <t>Width</t>
  </si>
  <si>
    <t>Footage</t>
  </si>
  <si>
    <t>Pounds from known footage</t>
  </si>
  <si>
    <t>MSI to lineal footage</t>
  </si>
  <si>
    <t>Roll width</t>
  </si>
  <si>
    <t>Lineal footage</t>
  </si>
  <si>
    <t>Lineal footage to MSI</t>
  </si>
  <si>
    <t>Sheets to MSI</t>
  </si>
  <si>
    <t>Number of sheets</t>
  </si>
  <si>
    <t>Sheet width</t>
  </si>
  <si>
    <t>Sheet length</t>
  </si>
  <si>
    <t>MSI to sheets</t>
  </si>
  <si>
    <t>Basis Weight (25X38)/500 Sheets</t>
  </si>
  <si>
    <t xml:space="preserve">Basis Weight </t>
  </si>
  <si>
    <t>GSM</t>
  </si>
  <si>
    <t>=</t>
  </si>
  <si>
    <t>GSM to basis weight (25X38 / 500 Sheets)</t>
  </si>
  <si>
    <t>Basis weight (25X38 / 500 sheets) to GSM</t>
  </si>
  <si>
    <t>Mil</t>
  </si>
  <si>
    <t>Inches</t>
  </si>
  <si>
    <t>Microns</t>
  </si>
  <si>
    <t>Mils</t>
  </si>
  <si>
    <t>Caliper (Mils)</t>
  </si>
  <si>
    <t>Lineal Footage</t>
  </si>
  <si>
    <t>Core Size</t>
  </si>
  <si>
    <t>Footage to Meters</t>
  </si>
  <si>
    <t>Meters to Footage</t>
  </si>
  <si>
    <t>Meters</t>
  </si>
  <si>
    <t>Square Meters to Square Inches</t>
  </si>
  <si>
    <t>Square Inches to Square Meters</t>
  </si>
  <si>
    <t>Square Inches</t>
  </si>
  <si>
    <t>Square Meters</t>
  </si>
  <si>
    <t>Inches  to Millimeters</t>
  </si>
  <si>
    <t>Millimeters to Inches</t>
  </si>
  <si>
    <t>Celsius</t>
  </si>
  <si>
    <t>Outside Diameter (Inches)</t>
  </si>
  <si>
    <t>Roll diameter calculator LF to OD (Inches) or OD (Inches) to LF</t>
  </si>
  <si>
    <t>Millimeters</t>
  </si>
  <si>
    <t>Mil (1,000th of an inch) to Microns</t>
  </si>
  <si>
    <t>Microns to Mil (1,000th of an inch)</t>
  </si>
  <si>
    <t>Yield to Basis Weight</t>
  </si>
  <si>
    <t>Basis Weight</t>
  </si>
  <si>
    <t>Yield</t>
  </si>
  <si>
    <t>Fahrenheit to Celsius</t>
  </si>
  <si>
    <t>Celsius to Fahrenheit</t>
  </si>
  <si>
    <t>Fahrenheit</t>
  </si>
  <si>
    <t>Conversions</t>
  </si>
  <si>
    <t>KG</t>
  </si>
  <si>
    <t>Kilograms to Square Meters</t>
  </si>
  <si>
    <t>Cost per #</t>
  </si>
  <si>
    <t>$/MSI</t>
  </si>
  <si>
    <t>Cost per 100#</t>
  </si>
  <si>
    <t>Cost/100# to cost per MSI (Paper)</t>
  </si>
  <si>
    <t>Cost per pound to cost per MSI (Film)</t>
  </si>
  <si>
    <t>X</t>
  </si>
  <si>
    <t>Price/100 sheets</t>
  </si>
  <si>
    <r>
      <rPr>
        <b/>
        <sz val="8"/>
        <color indexed="8"/>
        <rFont val="Calibri"/>
        <family val="2"/>
      </rPr>
      <t xml:space="preserve">Cost per 100 sheets to cost per MSI   </t>
    </r>
    <r>
      <rPr>
        <sz val="8"/>
        <color indexed="8"/>
        <rFont val="Calibri"/>
        <family val="2"/>
      </rPr>
      <t xml:space="preserve">                                         Sheet size</t>
    </r>
  </si>
  <si>
    <t>MMSI to Pounds</t>
  </si>
  <si>
    <t>MMSI</t>
  </si>
  <si>
    <t>Pounds to MMSI</t>
  </si>
  <si>
    <t>Cost per MSI</t>
  </si>
  <si>
    <t>$/CWT</t>
  </si>
  <si>
    <t>Listed compiled by Dan Weith on 10-18-11 (Last updated on 10-10-17 by DW)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</si>
</sst>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000"/>
    <numFmt numFmtId="166" formatCode="#,##0.0"/>
    <numFmt numFmtId="167" formatCode="#,##0.000"/>
    <numFmt numFmtId="168" formatCode="&quot;$&quot;#,##0.0000"/>
    <numFmt numFmtId="169" formatCode="&quot;$&quot;#,##0.00"/>
    <numFmt numFmtId="170" formatCode="#,##0.00000000000000"/>
    <numFmt numFmtId="171" formatCode="#,##0.00000000"/>
    <numFmt numFmtId="172" formatCode="&quot;$&quot;#,##0.00000000"/>
    <numFmt numFmtId="173" formatCode="&quot;$&quot;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sz val="6"/>
      <color indexed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1"/>
      <name val="Calibri"/>
      <family val="2"/>
    </font>
    <font>
      <b/>
      <sz val="8"/>
      <color indexed="9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6"/>
      <color theme="1"/>
      <name val="Calibri"/>
      <family val="2"/>
    </font>
    <font>
      <sz val="6"/>
      <color theme="0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/>
      <top/>
      <bottom style="thick"/>
    </border>
    <border>
      <left style="thin"/>
      <right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/>
      <right style="thick"/>
      <top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3" fontId="48" fillId="0" borderId="10" xfId="0" applyNumberFormat="1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4" fontId="48" fillId="0" borderId="10" xfId="0" applyNumberFormat="1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3" fontId="48" fillId="0" borderId="10" xfId="0" applyNumberFormat="1" applyFont="1" applyBorder="1" applyAlignment="1" applyProtection="1">
      <alignment/>
      <protection/>
    </xf>
    <xf numFmtId="3" fontId="48" fillId="0" borderId="11" xfId="0" applyNumberFormat="1" applyFont="1" applyBorder="1" applyAlignment="1" applyProtection="1">
      <alignment/>
      <protection locked="0"/>
    </xf>
    <xf numFmtId="3" fontId="48" fillId="0" borderId="11" xfId="0" applyNumberFormat="1" applyFont="1" applyBorder="1" applyAlignment="1" applyProtection="1">
      <alignment/>
      <protection/>
    </xf>
    <xf numFmtId="0" fontId="48" fillId="0" borderId="11" xfId="0" applyFont="1" applyBorder="1" applyAlignment="1" applyProtection="1">
      <alignment/>
      <protection locked="0"/>
    </xf>
    <xf numFmtId="4" fontId="48" fillId="0" borderId="11" xfId="0" applyNumberFormat="1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/>
    </xf>
    <xf numFmtId="2" fontId="48" fillId="0" borderId="10" xfId="0" applyNumberFormat="1" applyFont="1" applyBorder="1" applyAlignment="1" applyProtection="1">
      <alignment/>
      <protection locked="0"/>
    </xf>
    <xf numFmtId="2" fontId="48" fillId="0" borderId="11" xfId="0" applyNumberFormat="1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right"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 horizontal="right"/>
      <protection/>
    </xf>
    <xf numFmtId="0" fontId="48" fillId="0" borderId="12" xfId="0" applyFont="1" applyBorder="1" applyAlignment="1" applyProtection="1">
      <alignment/>
      <protection/>
    </xf>
    <xf numFmtId="166" fontId="48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 horizontal="right"/>
      <protection/>
    </xf>
    <xf numFmtId="0" fontId="50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right"/>
      <protection/>
    </xf>
    <xf numFmtId="0" fontId="52" fillId="0" borderId="0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2" fontId="25" fillId="0" borderId="10" xfId="0" applyNumberFormat="1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 horizontal="right"/>
      <protection/>
    </xf>
    <xf numFmtId="0" fontId="27" fillId="0" borderId="12" xfId="0" applyFont="1" applyBorder="1" applyAlignment="1" applyProtection="1" quotePrefix="1">
      <alignment horizontal="right" vertical="center"/>
      <protection/>
    </xf>
    <xf numFmtId="3" fontId="52" fillId="0" borderId="0" xfId="0" applyNumberFormat="1" applyFont="1" applyBorder="1" applyAlignment="1" applyProtection="1">
      <alignment/>
      <protection/>
    </xf>
    <xf numFmtId="3" fontId="52" fillId="0" borderId="12" xfId="0" applyNumberFormat="1" applyFont="1" applyBorder="1" applyAlignment="1" applyProtection="1">
      <alignment/>
      <protection/>
    </xf>
    <xf numFmtId="169" fontId="48" fillId="0" borderId="11" xfId="0" applyNumberFormat="1" applyFont="1" applyBorder="1" applyAlignment="1" applyProtection="1">
      <alignment/>
      <protection locked="0"/>
    </xf>
    <xf numFmtId="168" fontId="48" fillId="0" borderId="0" xfId="0" applyNumberFormat="1" applyFont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53" fillId="0" borderId="14" xfId="0" applyFont="1" applyBorder="1" applyAlignment="1" applyProtection="1">
      <alignment horizontal="center" vertical="center"/>
      <protection/>
    </xf>
    <xf numFmtId="4" fontId="48" fillId="0" borderId="10" xfId="0" applyNumberFormat="1" applyFont="1" applyBorder="1" applyAlignment="1" applyProtection="1">
      <alignment horizontal="center"/>
      <protection locked="0"/>
    </xf>
    <xf numFmtId="4" fontId="48" fillId="0" borderId="11" xfId="0" applyNumberFormat="1" applyFont="1" applyBorder="1" applyAlignment="1" applyProtection="1">
      <alignment horizontal="center"/>
      <protection locked="0"/>
    </xf>
    <xf numFmtId="4" fontId="54" fillId="0" borderId="15" xfId="0" applyNumberFormat="1" applyFont="1" applyBorder="1" applyAlignment="1" applyProtection="1">
      <alignment horizontal="center" vertical="center"/>
      <protection/>
    </xf>
    <xf numFmtId="169" fontId="48" fillId="0" borderId="0" xfId="0" applyNumberFormat="1" applyFont="1" applyBorder="1" applyAlignment="1" applyProtection="1">
      <alignment/>
      <protection/>
    </xf>
    <xf numFmtId="169" fontId="48" fillId="0" borderId="11" xfId="0" applyNumberFormat="1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 vertical="center"/>
      <protection/>
    </xf>
    <xf numFmtId="0" fontId="54" fillId="0" borderId="16" xfId="0" applyFont="1" applyBorder="1" applyAlignment="1" applyProtection="1">
      <alignment horizontal="right" vertical="center"/>
      <protection/>
    </xf>
    <xf numFmtId="4" fontId="48" fillId="0" borderId="0" xfId="0" applyNumberFormat="1" applyFont="1" applyBorder="1" applyAlignment="1" applyProtection="1">
      <alignment/>
      <protection/>
    </xf>
    <xf numFmtId="165" fontId="48" fillId="0" borderId="11" xfId="0" applyNumberFormat="1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vertical="center"/>
      <protection/>
    </xf>
    <xf numFmtId="0" fontId="48" fillId="0" borderId="17" xfId="0" applyFont="1" applyBorder="1" applyAlignment="1" applyProtection="1">
      <alignment horizontal="right"/>
      <protection/>
    </xf>
    <xf numFmtId="169" fontId="48" fillId="0" borderId="10" xfId="0" applyNumberFormat="1" applyFont="1" applyBorder="1" applyAlignment="1" applyProtection="1">
      <alignment/>
      <protection locked="0"/>
    </xf>
    <xf numFmtId="169" fontId="52" fillId="0" borderId="0" xfId="0" applyNumberFormat="1" applyFont="1" applyBorder="1" applyAlignment="1" applyProtection="1">
      <alignment/>
      <protection/>
    </xf>
    <xf numFmtId="0" fontId="48" fillId="0" borderId="18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right"/>
      <protection/>
    </xf>
    <xf numFmtId="0" fontId="48" fillId="0" borderId="19" xfId="0" applyFont="1" applyBorder="1" applyAlignment="1" applyProtection="1">
      <alignment horizontal="right"/>
      <protection/>
    </xf>
    <xf numFmtId="0" fontId="46" fillId="0" borderId="12" xfId="0" applyFont="1" applyBorder="1" applyAlignment="1" applyProtection="1" quotePrefix="1">
      <alignment horizontal="right" vertical="center"/>
      <protection/>
    </xf>
    <xf numFmtId="0" fontId="54" fillId="0" borderId="0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 horizontal="right"/>
      <protection/>
    </xf>
    <xf numFmtId="167" fontId="48" fillId="0" borderId="21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19" xfId="0" applyFont="1" applyBorder="1" applyAlignment="1" applyProtection="1">
      <alignment horizontal="right"/>
      <protection/>
    </xf>
    <xf numFmtId="0" fontId="49" fillId="0" borderId="22" xfId="0" applyFont="1" applyBorder="1" applyAlignment="1" applyProtection="1">
      <alignment horizontal="center"/>
      <protection/>
    </xf>
    <xf numFmtId="0" fontId="49" fillId="0" borderId="23" xfId="0" applyFont="1" applyBorder="1" applyAlignment="1" applyProtection="1">
      <alignment horizontal="center"/>
      <protection/>
    </xf>
    <xf numFmtId="0" fontId="54" fillId="0" borderId="22" xfId="0" applyFont="1" applyBorder="1" applyAlignment="1" applyProtection="1">
      <alignment/>
      <protection/>
    </xf>
    <xf numFmtId="0" fontId="48" fillId="0" borderId="23" xfId="0" applyFont="1" applyBorder="1" applyAlignment="1" applyProtection="1">
      <alignment/>
      <protection/>
    </xf>
    <xf numFmtId="3" fontId="48" fillId="0" borderId="24" xfId="0" applyNumberFormat="1" applyFont="1" applyBorder="1" applyAlignment="1" applyProtection="1">
      <alignment/>
      <protection/>
    </xf>
    <xf numFmtId="3" fontId="48" fillId="0" borderId="21" xfId="0" applyNumberFormat="1" applyFont="1" applyBorder="1" applyAlignment="1" applyProtection="1">
      <alignment/>
      <protection/>
    </xf>
    <xf numFmtId="165" fontId="48" fillId="0" borderId="24" xfId="0" applyNumberFormat="1" applyFont="1" applyBorder="1" applyAlignment="1" applyProtection="1">
      <alignment/>
      <protection/>
    </xf>
    <xf numFmtId="0" fontId="48" fillId="0" borderId="22" xfId="0" applyFont="1" applyBorder="1" applyAlignment="1" applyProtection="1">
      <alignment/>
      <protection/>
    </xf>
    <xf numFmtId="0" fontId="48" fillId="0" borderId="22" xfId="0" applyFont="1" applyBorder="1" applyAlignment="1" applyProtection="1">
      <alignment horizontal="right"/>
      <protection/>
    </xf>
    <xf numFmtId="0" fontId="48" fillId="0" borderId="24" xfId="0" applyFont="1" applyBorder="1" applyAlignment="1" applyProtection="1">
      <alignment/>
      <protection/>
    </xf>
    <xf numFmtId="0" fontId="48" fillId="0" borderId="21" xfId="0" applyFont="1" applyBorder="1" applyAlignment="1" applyProtection="1">
      <alignment/>
      <protection/>
    </xf>
    <xf numFmtId="0" fontId="48" fillId="0" borderId="22" xfId="0" applyFont="1" applyBorder="1" applyAlignment="1" applyProtection="1">
      <alignment horizontal="right" vertical="center"/>
      <protection/>
    </xf>
    <xf numFmtId="4" fontId="48" fillId="0" borderId="21" xfId="0" applyNumberFormat="1" applyFont="1" applyBorder="1" applyAlignment="1" applyProtection="1">
      <alignment/>
      <protection/>
    </xf>
    <xf numFmtId="4" fontId="48" fillId="0" borderId="24" xfId="0" applyNumberFormat="1" applyFont="1" applyBorder="1" applyAlignment="1" applyProtection="1">
      <alignment/>
      <protection/>
    </xf>
    <xf numFmtId="165" fontId="48" fillId="0" borderId="21" xfId="0" applyNumberFormat="1" applyFont="1" applyBorder="1" applyAlignment="1" applyProtection="1">
      <alignment/>
      <protection/>
    </xf>
    <xf numFmtId="166" fontId="48" fillId="0" borderId="24" xfId="0" applyNumberFormat="1" applyFont="1" applyBorder="1" applyAlignment="1" applyProtection="1">
      <alignment/>
      <protection/>
    </xf>
    <xf numFmtId="0" fontId="29" fillId="0" borderId="22" xfId="0" applyFont="1" applyBorder="1" applyAlignment="1" applyProtection="1">
      <alignment wrapText="1"/>
      <protection/>
    </xf>
    <xf numFmtId="0" fontId="29" fillId="0" borderId="22" xfId="0" applyFont="1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/>
    </xf>
    <xf numFmtId="0" fontId="25" fillId="0" borderId="22" xfId="0" applyFont="1" applyBorder="1" applyAlignment="1" applyProtection="1">
      <alignment horizontal="right"/>
      <protection/>
    </xf>
    <xf numFmtId="3" fontId="25" fillId="0" borderId="24" xfId="0" applyNumberFormat="1" applyFont="1" applyBorder="1" applyAlignment="1" applyProtection="1">
      <alignment/>
      <protection/>
    </xf>
    <xf numFmtId="0" fontId="52" fillId="0" borderId="20" xfId="0" applyFont="1" applyBorder="1" applyAlignment="1" applyProtection="1">
      <alignment horizontal="right"/>
      <protection/>
    </xf>
    <xf numFmtId="3" fontId="25" fillId="0" borderId="25" xfId="0" applyNumberFormat="1" applyFont="1" applyBorder="1" applyAlignment="1" applyProtection="1">
      <alignment/>
      <protection/>
    </xf>
    <xf numFmtId="168" fontId="48" fillId="0" borderId="21" xfId="0" applyNumberFormat="1" applyFont="1" applyBorder="1" applyAlignment="1" applyProtection="1">
      <alignment/>
      <protection/>
    </xf>
    <xf numFmtId="168" fontId="48" fillId="0" borderId="24" xfId="0" applyNumberFormat="1" applyFont="1" applyBorder="1" applyAlignment="1" applyProtection="1">
      <alignment/>
      <protection/>
    </xf>
    <xf numFmtId="171" fontId="48" fillId="0" borderId="24" xfId="0" applyNumberFormat="1" applyFont="1" applyBorder="1" applyAlignment="1" applyProtection="1">
      <alignment/>
      <protection/>
    </xf>
    <xf numFmtId="168" fontId="48" fillId="0" borderId="23" xfId="0" applyNumberFormat="1" applyFont="1" applyBorder="1" applyAlignment="1" applyProtection="1">
      <alignment/>
      <protection/>
    </xf>
    <xf numFmtId="168" fontId="48" fillId="0" borderId="21" xfId="0" applyNumberFormat="1" applyFont="1" applyBorder="1" applyAlignment="1" applyProtection="1">
      <alignment/>
      <protection/>
    </xf>
    <xf numFmtId="0" fontId="48" fillId="0" borderId="26" xfId="0" applyFont="1" applyBorder="1" applyAlignment="1" applyProtection="1">
      <alignment horizontal="right"/>
      <protection/>
    </xf>
    <xf numFmtId="0" fontId="48" fillId="0" borderId="15" xfId="0" applyFont="1" applyBorder="1" applyAlignment="1" applyProtection="1">
      <alignment horizontal="right"/>
      <protection/>
    </xf>
    <xf numFmtId="0" fontId="48" fillId="0" borderId="27" xfId="0" applyFont="1" applyBorder="1" applyAlignment="1" applyProtection="1">
      <alignment horizontal="right"/>
      <protection/>
    </xf>
    <xf numFmtId="0" fontId="48" fillId="0" borderId="18" xfId="0" applyFont="1" applyBorder="1" applyAlignment="1" applyProtection="1">
      <alignment horizontal="right"/>
      <protection/>
    </xf>
    <xf numFmtId="167" fontId="48" fillId="0" borderId="24" xfId="0" applyNumberFormat="1" applyFont="1" applyBorder="1" applyAlignment="1" applyProtection="1">
      <alignment/>
      <protection/>
    </xf>
    <xf numFmtId="168" fontId="48" fillId="0" borderId="11" xfId="0" applyNumberFormat="1" applyFont="1" applyBorder="1" applyAlignment="1" applyProtection="1">
      <alignment/>
      <protection locked="0"/>
    </xf>
    <xf numFmtId="169" fontId="48" fillId="0" borderId="21" xfId="0" applyNumberFormat="1" applyFont="1" applyBorder="1" applyAlignment="1" applyProtection="1">
      <alignment/>
      <protection/>
    </xf>
    <xf numFmtId="0" fontId="54" fillId="0" borderId="15" xfId="0" applyFont="1" applyBorder="1" applyAlignment="1" applyProtection="1">
      <alignment horizontal="right" vertical="center"/>
      <protection/>
    </xf>
    <xf numFmtId="0" fontId="54" fillId="0" borderId="12" xfId="0" applyFont="1" applyBorder="1" applyAlignment="1" applyProtection="1">
      <alignment horizontal="right" vertical="center"/>
      <protection/>
    </xf>
    <xf numFmtId="0" fontId="48" fillId="33" borderId="28" xfId="0" applyFont="1" applyFill="1" applyBorder="1" applyAlignment="1" applyProtection="1">
      <alignment horizontal="center" vertical="center"/>
      <protection/>
    </xf>
    <xf numFmtId="0" fontId="48" fillId="33" borderId="16" xfId="0" applyFont="1" applyFill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right" vertical="center"/>
      <protection/>
    </xf>
    <xf numFmtId="0" fontId="48" fillId="0" borderId="12" xfId="0" applyFont="1" applyBorder="1" applyAlignment="1" applyProtection="1">
      <alignment horizontal="right" vertical="center"/>
      <protection/>
    </xf>
    <xf numFmtId="0" fontId="48" fillId="0" borderId="28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 quotePrefix="1">
      <alignment horizontal="right" vertical="center"/>
      <protection/>
    </xf>
    <xf numFmtId="0" fontId="46" fillId="0" borderId="12" xfId="0" applyFont="1" applyBorder="1" applyAlignment="1" applyProtection="1" quotePrefix="1">
      <alignment horizontal="right" vertical="center"/>
      <protection/>
    </xf>
    <xf numFmtId="0" fontId="48" fillId="0" borderId="22" xfId="0" applyFont="1" applyBorder="1" applyAlignment="1" applyProtection="1">
      <alignment horizontal="right" vertical="center"/>
      <protection/>
    </xf>
    <xf numFmtId="0" fontId="48" fillId="0" borderId="20" xfId="0" applyFont="1" applyBorder="1" applyAlignment="1" applyProtection="1">
      <alignment horizontal="right" vertical="center"/>
      <protection/>
    </xf>
    <xf numFmtId="0" fontId="48" fillId="0" borderId="10" xfId="0" applyFont="1" applyBorder="1" applyAlignment="1" applyProtection="1">
      <alignment horizontal="right" vertical="center"/>
      <protection/>
    </xf>
    <xf numFmtId="0" fontId="48" fillId="0" borderId="11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 quotePrefix="1">
      <alignment horizontal="right" vertical="center"/>
      <protection/>
    </xf>
    <xf numFmtId="0" fontId="49" fillId="0" borderId="29" xfId="0" applyFont="1" applyBorder="1" applyAlignment="1" applyProtection="1">
      <alignment horizontal="center" vertical="center"/>
      <protection/>
    </xf>
    <xf numFmtId="0" fontId="49" fillId="0" borderId="30" xfId="0" applyFont="1" applyBorder="1" applyAlignment="1" applyProtection="1">
      <alignment horizontal="center" vertical="center"/>
      <protection/>
    </xf>
    <xf numFmtId="0" fontId="49" fillId="0" borderId="31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164" fontId="48" fillId="0" borderId="28" xfId="0" applyNumberFormat="1" applyFont="1" applyBorder="1" applyAlignment="1" applyProtection="1">
      <alignment horizontal="center" vertical="center"/>
      <protection locked="0"/>
    </xf>
    <xf numFmtId="164" fontId="48" fillId="0" borderId="16" xfId="0" applyNumberFormat="1" applyFont="1" applyBorder="1" applyAlignment="1" applyProtection="1">
      <alignment horizontal="center" vertical="center"/>
      <protection locked="0"/>
    </xf>
    <xf numFmtId="0" fontId="48" fillId="0" borderId="28" xfId="0" applyFont="1" applyBorder="1" applyAlignment="1" applyProtection="1">
      <alignment horizontal="right" vertical="center"/>
      <protection locked="0"/>
    </xf>
    <xf numFmtId="0" fontId="48" fillId="0" borderId="16" xfId="0" applyFont="1" applyBorder="1" applyAlignment="1" applyProtection="1">
      <alignment horizontal="right" vertical="center"/>
      <protection locked="0"/>
    </xf>
    <xf numFmtId="0" fontId="48" fillId="0" borderId="32" xfId="0" applyFont="1" applyBorder="1" applyAlignment="1" applyProtection="1">
      <alignment horizontal="right" vertical="center"/>
      <protection/>
    </xf>
    <xf numFmtId="0" fontId="48" fillId="0" borderId="16" xfId="0" applyFont="1" applyBorder="1" applyAlignment="1" applyProtection="1">
      <alignment horizontal="right" vertical="center"/>
      <protection/>
    </xf>
    <xf numFmtId="0" fontId="48" fillId="0" borderId="18" xfId="0" applyFont="1" applyBorder="1" applyAlignment="1" applyProtection="1">
      <alignment horizontal="right" vertical="center"/>
      <protection/>
    </xf>
    <xf numFmtId="0" fontId="48" fillId="0" borderId="33" xfId="0" applyFont="1" applyBorder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right" vertical="center"/>
      <protection/>
    </xf>
    <xf numFmtId="0" fontId="48" fillId="0" borderId="34" xfId="0" applyFont="1" applyBorder="1" applyAlignment="1" applyProtection="1">
      <alignment horizontal="right" vertical="center"/>
      <protection/>
    </xf>
    <xf numFmtId="0" fontId="48" fillId="0" borderId="35" xfId="0" applyFont="1" applyBorder="1" applyAlignment="1" applyProtection="1">
      <alignment horizontal="right" vertical="center"/>
      <protection/>
    </xf>
    <xf numFmtId="0" fontId="46" fillId="0" borderId="0" xfId="0" applyFont="1" applyBorder="1" applyAlignment="1" applyProtection="1" quotePrefix="1">
      <alignment horizontal="right"/>
      <protection/>
    </xf>
    <xf numFmtId="0" fontId="46" fillId="0" borderId="12" xfId="0" applyFont="1" applyBorder="1" applyAlignment="1" applyProtection="1" quotePrefix="1">
      <alignment horizontal="right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19" xfId="0" applyFont="1" applyBorder="1" applyAlignment="1" applyProtection="1">
      <alignment horizontal="right"/>
      <protection/>
    </xf>
    <xf numFmtId="0" fontId="25" fillId="0" borderId="14" xfId="0" applyFont="1" applyBorder="1" applyAlignment="1" applyProtection="1">
      <alignment horizontal="right"/>
      <protection/>
    </xf>
    <xf numFmtId="0" fontId="25" fillId="0" borderId="17" xfId="0" applyFont="1" applyBorder="1" applyAlignment="1" applyProtection="1">
      <alignment horizontal="right"/>
      <protection/>
    </xf>
    <xf numFmtId="0" fontId="46" fillId="0" borderId="18" xfId="0" applyFont="1" applyBorder="1" applyAlignment="1" applyProtection="1" quotePrefix="1">
      <alignment horizontal="right" vertical="center"/>
      <protection/>
    </xf>
    <xf numFmtId="0" fontId="27" fillId="0" borderId="0" xfId="0" applyFont="1" applyBorder="1" applyAlignment="1" applyProtection="1" quotePrefix="1">
      <alignment horizontal="right" vertical="center"/>
      <protection/>
    </xf>
    <xf numFmtId="0" fontId="48" fillId="33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showGridLines="0" tabSelected="1" zoomScale="145" zoomScaleNormal="145" zoomScalePageLayoutView="0" workbookViewId="0" topLeftCell="A1">
      <selection activeCell="A78" sqref="A78"/>
    </sheetView>
  </sheetViews>
  <sheetFormatPr defaultColWidth="9.140625" defaultRowHeight="15"/>
  <cols>
    <col min="1" max="1" width="41.00390625" style="4" customWidth="1"/>
    <col min="2" max="2" width="8.00390625" style="4" customWidth="1"/>
    <col min="3" max="3" width="14.00390625" style="4" customWidth="1"/>
    <col min="4" max="4" width="7.7109375" style="4" customWidth="1"/>
    <col min="5" max="5" width="12.421875" style="4" customWidth="1"/>
    <col min="6" max="6" width="7.7109375" style="4" customWidth="1"/>
    <col min="7" max="7" width="9.28125" style="14" customWidth="1"/>
    <col min="8" max="8" width="18.421875" style="14" customWidth="1"/>
    <col min="9" max="9" width="9.421875" style="4" customWidth="1"/>
    <col min="10" max="10" width="1.7109375" style="4" customWidth="1"/>
    <col min="11" max="11" width="9.140625" style="4" customWidth="1"/>
    <col min="12" max="12" width="9.140625" style="4" hidden="1" customWidth="1"/>
    <col min="13" max="16384" width="9.140625" style="4" customWidth="1"/>
  </cols>
  <sheetData>
    <row r="1" spans="1:9" ht="14.25" customHeight="1" thickBot="1" thickTop="1">
      <c r="A1" s="111" t="s">
        <v>51</v>
      </c>
      <c r="B1" s="112"/>
      <c r="C1" s="112"/>
      <c r="D1" s="112"/>
      <c r="E1" s="112"/>
      <c r="F1" s="112"/>
      <c r="G1" s="112"/>
      <c r="H1" s="112"/>
      <c r="I1" s="113"/>
    </row>
    <row r="2" spans="1:9" ht="6.75" customHeight="1" thickTop="1">
      <c r="A2" s="61"/>
      <c r="B2" s="10"/>
      <c r="C2" s="10"/>
      <c r="D2" s="10"/>
      <c r="E2" s="10"/>
      <c r="F2" s="10"/>
      <c r="G2" s="10"/>
      <c r="H2" s="10"/>
      <c r="I2" s="62"/>
    </row>
    <row r="3" spans="1:9" ht="11.25" customHeight="1">
      <c r="A3" s="63" t="s">
        <v>0</v>
      </c>
      <c r="B3" s="15"/>
      <c r="C3" s="15"/>
      <c r="D3" s="15"/>
      <c r="E3" s="15"/>
      <c r="F3" s="15"/>
      <c r="G3" s="53"/>
      <c r="H3" s="53"/>
      <c r="I3" s="64"/>
    </row>
    <row r="4" spans="1:9" ht="11.25" customHeight="1">
      <c r="A4" s="63" t="s">
        <v>3</v>
      </c>
      <c r="B4" s="56"/>
      <c r="C4" s="15"/>
      <c r="D4" s="15"/>
      <c r="E4" s="15"/>
      <c r="F4" s="15"/>
      <c r="G4" s="53"/>
      <c r="H4" s="53"/>
      <c r="I4" s="64"/>
    </row>
    <row r="5" spans="1:9" ht="11.25" customHeight="1">
      <c r="A5" s="106" t="s">
        <v>17</v>
      </c>
      <c r="B5" s="114"/>
      <c r="C5" s="53" t="s">
        <v>1</v>
      </c>
      <c r="D5" s="1"/>
      <c r="E5" s="53"/>
      <c r="F5" s="15"/>
      <c r="G5" s="110" t="s">
        <v>20</v>
      </c>
      <c r="H5" s="53" t="s">
        <v>2</v>
      </c>
      <c r="I5" s="65">
        <f>IF(B5&gt;0,D5/B5*475,0)</f>
        <v>0</v>
      </c>
    </row>
    <row r="6" spans="1:9" ht="11.25" customHeight="1" thickBot="1">
      <c r="A6" s="107"/>
      <c r="B6" s="115"/>
      <c r="C6" s="16" t="s">
        <v>2</v>
      </c>
      <c r="D6" s="6"/>
      <c r="E6" s="17"/>
      <c r="F6" s="17"/>
      <c r="G6" s="105"/>
      <c r="H6" s="16" t="s">
        <v>1</v>
      </c>
      <c r="I6" s="66">
        <f>D6/475*B5</f>
        <v>0</v>
      </c>
    </row>
    <row r="7" spans="1:9" ht="6.75" customHeight="1" thickTop="1">
      <c r="A7" s="61"/>
      <c r="B7" s="10"/>
      <c r="C7" s="10"/>
      <c r="D7" s="10"/>
      <c r="E7" s="10"/>
      <c r="F7" s="10"/>
      <c r="G7" s="10"/>
      <c r="H7" s="10"/>
      <c r="I7" s="62"/>
    </row>
    <row r="8" spans="1:9" ht="11.25" customHeight="1">
      <c r="A8" s="63" t="s">
        <v>64</v>
      </c>
      <c r="B8" s="15"/>
      <c r="C8" s="15"/>
      <c r="D8" s="15"/>
      <c r="E8" s="15"/>
      <c r="F8" s="15"/>
      <c r="G8" s="53"/>
      <c r="H8" s="53"/>
      <c r="I8" s="64"/>
    </row>
    <row r="9" spans="1:9" ht="11.25" customHeight="1">
      <c r="A9" s="63" t="s">
        <v>62</v>
      </c>
      <c r="B9" s="56"/>
      <c r="C9" s="15"/>
      <c r="D9" s="15"/>
      <c r="E9" s="15"/>
      <c r="F9" s="15"/>
      <c r="G9" s="53"/>
      <c r="H9" s="53"/>
      <c r="I9" s="64"/>
    </row>
    <row r="10" spans="1:9" ht="11.25" customHeight="1">
      <c r="A10" s="106" t="s">
        <v>17</v>
      </c>
      <c r="B10" s="114"/>
      <c r="C10" s="53" t="s">
        <v>1</v>
      </c>
      <c r="D10" s="1"/>
      <c r="E10" s="53"/>
      <c r="F10" s="15"/>
      <c r="G10" s="110" t="s">
        <v>20</v>
      </c>
      <c r="H10" s="53" t="s">
        <v>63</v>
      </c>
      <c r="I10" s="67">
        <f>IF(B10&gt;0,D10/B10*475,0)/1000</f>
        <v>0</v>
      </c>
    </row>
    <row r="11" spans="1:9" ht="11.25" customHeight="1" thickBot="1">
      <c r="A11" s="107"/>
      <c r="B11" s="115"/>
      <c r="C11" s="16" t="s">
        <v>63</v>
      </c>
      <c r="D11" s="47"/>
      <c r="E11" s="17"/>
      <c r="F11" s="17"/>
      <c r="G11" s="105"/>
      <c r="H11" s="16" t="s">
        <v>1</v>
      </c>
      <c r="I11" s="66">
        <f>D11/475*B10*1000</f>
        <v>0</v>
      </c>
    </row>
    <row r="12" spans="1:9" ht="5.25" customHeight="1" thickTop="1">
      <c r="A12" s="68"/>
      <c r="B12" s="15"/>
      <c r="C12" s="15"/>
      <c r="D12" s="15"/>
      <c r="E12" s="15"/>
      <c r="F12" s="15"/>
      <c r="G12" s="53"/>
      <c r="H12" s="53"/>
      <c r="I12" s="64"/>
    </row>
    <row r="13" spans="1:9" ht="11.25" customHeight="1">
      <c r="A13" s="63" t="s">
        <v>4</v>
      </c>
      <c r="B13" s="15"/>
      <c r="C13" s="15"/>
      <c r="D13" s="15"/>
      <c r="E13" s="15"/>
      <c r="F13" s="15"/>
      <c r="G13" s="53"/>
      <c r="H13" s="53"/>
      <c r="I13" s="64"/>
    </row>
    <row r="14" spans="1:9" ht="11.25" customHeight="1">
      <c r="A14" s="63" t="s">
        <v>7</v>
      </c>
      <c r="B14" s="15"/>
      <c r="C14" s="15"/>
      <c r="D14" s="15"/>
      <c r="E14" s="15"/>
      <c r="F14" s="15"/>
      <c r="G14" s="53"/>
      <c r="H14" s="53"/>
      <c r="I14" s="64"/>
    </row>
    <row r="15" spans="1:9" ht="11.25" customHeight="1">
      <c r="A15" s="106" t="s">
        <v>17</v>
      </c>
      <c r="B15" s="118"/>
      <c r="C15" s="53" t="s">
        <v>1</v>
      </c>
      <c r="D15" s="1"/>
      <c r="E15" s="120" t="s">
        <v>5</v>
      </c>
      <c r="F15" s="116"/>
      <c r="G15" s="110" t="s">
        <v>20</v>
      </c>
      <c r="H15" s="53" t="s">
        <v>6</v>
      </c>
      <c r="I15" s="65">
        <f>IF(AND(B15&gt;0,F15&gt;0),D15/B15*475000/12/F15,0)</f>
        <v>0</v>
      </c>
    </row>
    <row r="16" spans="1:9" ht="11.25" customHeight="1" thickBot="1">
      <c r="A16" s="107"/>
      <c r="B16" s="119"/>
      <c r="C16" s="16" t="s">
        <v>6</v>
      </c>
      <c r="D16" s="6"/>
      <c r="E16" s="121"/>
      <c r="F16" s="117"/>
      <c r="G16" s="105"/>
      <c r="H16" s="16" t="s">
        <v>1</v>
      </c>
      <c r="I16" s="66">
        <f>D16*B15/475000*12*F15</f>
        <v>0</v>
      </c>
    </row>
    <row r="17" spans="1:9" ht="5.25" customHeight="1" thickTop="1">
      <c r="A17" s="68"/>
      <c r="B17" s="15"/>
      <c r="C17" s="15"/>
      <c r="D17" s="15"/>
      <c r="E17" s="15"/>
      <c r="F17" s="15"/>
      <c r="G17" s="53"/>
      <c r="H17" s="53"/>
      <c r="I17" s="64"/>
    </row>
    <row r="18" spans="1:9" ht="11.25" customHeight="1">
      <c r="A18" s="63" t="s">
        <v>8</v>
      </c>
      <c r="B18" s="15"/>
      <c r="C18" s="15"/>
      <c r="D18" s="15"/>
      <c r="E18" s="15"/>
      <c r="F18" s="15"/>
      <c r="G18" s="53"/>
      <c r="H18" s="53"/>
      <c r="I18" s="64"/>
    </row>
    <row r="19" spans="1:9" ht="11.25" customHeight="1">
      <c r="A19" s="63" t="s">
        <v>11</v>
      </c>
      <c r="B19" s="15"/>
      <c r="C19" s="15"/>
      <c r="D19" s="15"/>
      <c r="E19" s="15"/>
      <c r="F19" s="15"/>
      <c r="G19" s="53"/>
      <c r="H19" s="53"/>
      <c r="I19" s="64"/>
    </row>
    <row r="20" spans="1:9" ht="11.25" customHeight="1">
      <c r="A20" s="69" t="s">
        <v>2</v>
      </c>
      <c r="B20" s="1"/>
      <c r="C20" s="120" t="s">
        <v>9</v>
      </c>
      <c r="D20" s="116"/>
      <c r="E20" s="15"/>
      <c r="F20" s="15"/>
      <c r="G20" s="110" t="s">
        <v>20</v>
      </c>
      <c r="H20" s="53" t="s">
        <v>10</v>
      </c>
      <c r="I20" s="65">
        <f>IF(D20&gt;0,B20/D20*1000/12,0)</f>
        <v>0</v>
      </c>
    </row>
    <row r="21" spans="1:9" ht="11.25" customHeight="1" thickBot="1">
      <c r="A21" s="57" t="s">
        <v>10</v>
      </c>
      <c r="B21" s="6"/>
      <c r="C21" s="121"/>
      <c r="D21" s="117"/>
      <c r="E21" s="16"/>
      <c r="F21" s="17"/>
      <c r="G21" s="105"/>
      <c r="H21" s="16" t="s">
        <v>2</v>
      </c>
      <c r="I21" s="66">
        <f>B21*12*D20/1000</f>
        <v>0</v>
      </c>
    </row>
    <row r="22" spans="1:9" ht="5.25" customHeight="1" thickTop="1">
      <c r="A22" s="68"/>
      <c r="B22" s="15"/>
      <c r="C22" s="15"/>
      <c r="D22" s="15"/>
      <c r="E22" s="15"/>
      <c r="F22" s="15"/>
      <c r="G22" s="53"/>
      <c r="H22" s="53"/>
      <c r="I22" s="64"/>
    </row>
    <row r="23" spans="1:9" ht="11.25" customHeight="1">
      <c r="A23" s="63" t="s">
        <v>12</v>
      </c>
      <c r="B23" s="15"/>
      <c r="C23" s="15"/>
      <c r="D23" s="15"/>
      <c r="E23" s="15"/>
      <c r="F23" s="15"/>
      <c r="G23" s="53"/>
      <c r="H23" s="53"/>
      <c r="I23" s="64"/>
    </row>
    <row r="24" spans="1:9" ht="11.25" customHeight="1">
      <c r="A24" s="63" t="s">
        <v>16</v>
      </c>
      <c r="B24" s="15"/>
      <c r="C24" s="15"/>
      <c r="D24" s="15"/>
      <c r="E24" s="15"/>
      <c r="F24" s="15"/>
      <c r="G24" s="53"/>
      <c r="H24" s="53"/>
      <c r="I24" s="64"/>
    </row>
    <row r="25" spans="1:9" ht="11.25" customHeight="1">
      <c r="A25" s="69" t="s">
        <v>13</v>
      </c>
      <c r="B25" s="2"/>
      <c r="C25" s="120" t="s">
        <v>14</v>
      </c>
      <c r="D25" s="102"/>
      <c r="E25" s="120" t="s">
        <v>15</v>
      </c>
      <c r="F25" s="102"/>
      <c r="G25" s="110" t="s">
        <v>20</v>
      </c>
      <c r="H25" s="53" t="s">
        <v>2</v>
      </c>
      <c r="I25" s="70">
        <f>B25*D25*F25/1000</f>
        <v>0</v>
      </c>
    </row>
    <row r="26" spans="1:9" ht="11.25" customHeight="1" thickBot="1">
      <c r="A26" s="57" t="s">
        <v>2</v>
      </c>
      <c r="B26" s="8"/>
      <c r="C26" s="121"/>
      <c r="D26" s="103"/>
      <c r="E26" s="121"/>
      <c r="F26" s="103"/>
      <c r="G26" s="105"/>
      <c r="H26" s="16" t="s">
        <v>2</v>
      </c>
      <c r="I26" s="71">
        <f>IF(AND(D25&gt;0,F25&gt;0),B26*1000/D25/F25,0)</f>
        <v>0</v>
      </c>
    </row>
    <row r="27" spans="1:9" ht="5.25" customHeight="1" thickTop="1">
      <c r="A27" s="68"/>
      <c r="B27" s="15"/>
      <c r="C27" s="15"/>
      <c r="D27" s="15"/>
      <c r="E27" s="15"/>
      <c r="F27" s="15"/>
      <c r="G27" s="53"/>
      <c r="H27" s="53"/>
      <c r="I27" s="64"/>
    </row>
    <row r="28" spans="1:9" ht="11.25" customHeight="1">
      <c r="A28" s="63" t="s">
        <v>41</v>
      </c>
      <c r="B28" s="15"/>
      <c r="C28" s="15"/>
      <c r="D28" s="15"/>
      <c r="E28" s="15"/>
      <c r="F28" s="15"/>
      <c r="G28" s="53"/>
      <c r="H28" s="53"/>
      <c r="I28" s="64"/>
    </row>
    <row r="29" spans="1:12" ht="11.25" customHeight="1">
      <c r="A29" s="89" t="s">
        <v>40</v>
      </c>
      <c r="B29" s="2"/>
      <c r="C29" s="96" t="s">
        <v>29</v>
      </c>
      <c r="D29" s="98">
        <v>3</v>
      </c>
      <c r="E29" s="100" t="s">
        <v>27</v>
      </c>
      <c r="F29" s="102"/>
      <c r="G29" s="104" t="s">
        <v>20</v>
      </c>
      <c r="H29" s="90" t="s">
        <v>28</v>
      </c>
      <c r="I29" s="65">
        <f>IF(AND(F29&gt;0,B29&gt;0,D29&gt;0),(0.06545/(F29/1000)*(B29^2-D29^2)),0)</f>
        <v>0</v>
      </c>
      <c r="L29" s="4">
        <f>D29+1</f>
        <v>4</v>
      </c>
    </row>
    <row r="30" spans="1:9" ht="11.25" customHeight="1">
      <c r="A30" s="91" t="s">
        <v>28</v>
      </c>
      <c r="B30" s="2"/>
      <c r="C30" s="124"/>
      <c r="D30" s="135"/>
      <c r="E30" s="122"/>
      <c r="F30" s="123"/>
      <c r="G30" s="133"/>
      <c r="H30" s="92" t="s">
        <v>40</v>
      </c>
      <c r="I30" s="93">
        <f>IF(AND(B30&gt;0,F29&gt;0,L29&gt;0),SQRT((48*B30*(F29/1000))/PI()+L20^2),0)</f>
        <v>0</v>
      </c>
    </row>
    <row r="31" spans="1:9" ht="3" customHeight="1">
      <c r="A31" s="68"/>
      <c r="B31" s="15"/>
      <c r="C31" s="15"/>
      <c r="D31" s="15"/>
      <c r="E31" s="15"/>
      <c r="F31" s="15"/>
      <c r="G31" s="53"/>
      <c r="H31" s="53"/>
      <c r="I31" s="64"/>
    </row>
    <row r="32" spans="1:9" ht="2.25" customHeight="1">
      <c r="A32" s="63"/>
      <c r="B32" s="15"/>
      <c r="C32" s="15"/>
      <c r="D32" s="15"/>
      <c r="E32" s="15"/>
      <c r="F32" s="15"/>
      <c r="G32" s="53"/>
      <c r="H32" s="53"/>
      <c r="I32" s="64"/>
    </row>
    <row r="33" spans="1:12" ht="11.25" customHeight="1">
      <c r="A33" s="89" t="s">
        <v>40</v>
      </c>
      <c r="B33" s="2"/>
      <c r="C33" s="96" t="s">
        <v>29</v>
      </c>
      <c r="D33" s="98">
        <v>6</v>
      </c>
      <c r="E33" s="100" t="s">
        <v>27</v>
      </c>
      <c r="F33" s="102"/>
      <c r="G33" s="104" t="s">
        <v>20</v>
      </c>
      <c r="H33" s="90" t="s">
        <v>28</v>
      </c>
      <c r="I33" s="65">
        <f>IF(AND(F33&gt;0,B33&gt;0,D33&gt;0),(0.06545/(F33/1000)*(B33^2-D33^2)),0)</f>
        <v>0</v>
      </c>
      <c r="L33" s="4">
        <f>D33+1.25</f>
        <v>7.25</v>
      </c>
    </row>
    <row r="34" spans="1:9" ht="11.25" customHeight="1" thickBot="1">
      <c r="A34" s="57" t="s">
        <v>28</v>
      </c>
      <c r="B34" s="8"/>
      <c r="C34" s="97"/>
      <c r="D34" s="99"/>
      <c r="E34" s="101"/>
      <c r="F34" s="103"/>
      <c r="G34" s="105"/>
      <c r="H34" s="16" t="s">
        <v>40</v>
      </c>
      <c r="I34" s="58">
        <f>IF(AND(B34&gt;0,F33&gt;0,L33&gt;0),SQRT((48*B34*(F33/1000))/PI()+L33^2),0)</f>
        <v>0</v>
      </c>
    </row>
    <row r="35" spans="1:9" ht="5.25" customHeight="1" thickTop="1">
      <c r="A35" s="68"/>
      <c r="B35" s="15"/>
      <c r="C35" s="15"/>
      <c r="D35" s="15"/>
      <c r="E35" s="15"/>
      <c r="F35" s="15"/>
      <c r="G35" s="53"/>
      <c r="H35" s="53"/>
      <c r="I35" s="64"/>
    </row>
    <row r="36" spans="1:9" ht="11.25" customHeight="1">
      <c r="A36" s="63" t="s">
        <v>22</v>
      </c>
      <c r="B36" s="15"/>
      <c r="C36" s="15"/>
      <c r="D36" s="15"/>
      <c r="E36" s="15"/>
      <c r="F36" s="15"/>
      <c r="G36" s="53"/>
      <c r="H36" s="53"/>
      <c r="I36" s="64"/>
    </row>
    <row r="37" spans="1:9" ht="11.25" customHeight="1">
      <c r="A37" s="63" t="s">
        <v>21</v>
      </c>
      <c r="B37" s="15"/>
      <c r="C37" s="15"/>
      <c r="D37" s="15"/>
      <c r="E37" s="15"/>
      <c r="F37" s="15"/>
      <c r="G37" s="53"/>
      <c r="H37" s="53"/>
      <c r="I37" s="64"/>
    </row>
    <row r="38" spans="1:9" ht="11.25" customHeight="1">
      <c r="A38" s="72" t="s">
        <v>17</v>
      </c>
      <c r="B38" s="2"/>
      <c r="C38" s="15"/>
      <c r="D38" s="15"/>
      <c r="E38" s="15"/>
      <c r="F38" s="15"/>
      <c r="G38" s="110" t="s">
        <v>20</v>
      </c>
      <c r="H38" s="53" t="s">
        <v>19</v>
      </c>
      <c r="I38" s="65">
        <f>B38*1.48</f>
        <v>0</v>
      </c>
    </row>
    <row r="39" spans="1:9" ht="11.25" customHeight="1" thickBot="1">
      <c r="A39" s="57" t="s">
        <v>19</v>
      </c>
      <c r="B39" s="8"/>
      <c r="C39" s="17"/>
      <c r="D39" s="17"/>
      <c r="E39" s="17"/>
      <c r="F39" s="17"/>
      <c r="G39" s="105"/>
      <c r="H39" s="16" t="s">
        <v>18</v>
      </c>
      <c r="I39" s="73">
        <f>B39/1.48</f>
        <v>0</v>
      </c>
    </row>
    <row r="40" spans="1:9" ht="3" customHeight="1" thickTop="1">
      <c r="A40" s="68"/>
      <c r="B40" s="15"/>
      <c r="C40" s="15"/>
      <c r="D40" s="15"/>
      <c r="E40" s="15"/>
      <c r="F40" s="15"/>
      <c r="G40" s="53"/>
      <c r="H40" s="53"/>
      <c r="I40" s="64"/>
    </row>
    <row r="41" spans="1:9" ht="11.25" customHeight="1">
      <c r="A41" s="63" t="s">
        <v>43</v>
      </c>
      <c r="B41" s="15"/>
      <c r="C41" s="15"/>
      <c r="D41" s="15"/>
      <c r="E41" s="15"/>
      <c r="F41" s="15"/>
      <c r="G41" s="53"/>
      <c r="H41" s="53"/>
      <c r="I41" s="64"/>
    </row>
    <row r="42" spans="1:9" ht="11.25" customHeight="1">
      <c r="A42" s="63" t="s">
        <v>44</v>
      </c>
      <c r="B42" s="15"/>
      <c r="C42" s="15"/>
      <c r="D42" s="15"/>
      <c r="E42" s="15"/>
      <c r="F42" s="15"/>
      <c r="G42" s="53"/>
      <c r="H42" s="53"/>
      <c r="I42" s="64"/>
    </row>
    <row r="43" spans="1:9" ht="11.25" customHeight="1">
      <c r="A43" s="69" t="s">
        <v>23</v>
      </c>
      <c r="B43" s="3"/>
      <c r="C43" s="15"/>
      <c r="D43" s="15"/>
      <c r="E43" s="15"/>
      <c r="F43" s="15"/>
      <c r="G43" s="110" t="s">
        <v>20</v>
      </c>
      <c r="H43" s="53" t="s">
        <v>25</v>
      </c>
      <c r="I43" s="74">
        <f>B43*25.4</f>
        <v>0</v>
      </c>
    </row>
    <row r="44" spans="1:9" ht="11.25" customHeight="1" thickBot="1">
      <c r="A44" s="57" t="s">
        <v>25</v>
      </c>
      <c r="B44" s="9"/>
      <c r="C44" s="17"/>
      <c r="D44" s="17"/>
      <c r="E44" s="17"/>
      <c r="F44" s="17"/>
      <c r="G44" s="105"/>
      <c r="H44" s="16" t="s">
        <v>26</v>
      </c>
      <c r="I44" s="73">
        <f>B44/25.4</f>
        <v>0</v>
      </c>
    </row>
    <row r="45" spans="1:9" ht="3.75" customHeight="1" thickTop="1">
      <c r="A45" s="68"/>
      <c r="B45" s="15"/>
      <c r="C45" s="15"/>
      <c r="D45" s="15"/>
      <c r="E45" s="15"/>
      <c r="F45" s="15"/>
      <c r="G45" s="53"/>
      <c r="H45" s="53"/>
      <c r="I45" s="64"/>
    </row>
    <row r="46" spans="1:9" ht="11.25" customHeight="1">
      <c r="A46" s="63" t="s">
        <v>37</v>
      </c>
      <c r="B46" s="15"/>
      <c r="C46" s="15"/>
      <c r="D46" s="15"/>
      <c r="E46" s="15"/>
      <c r="F46" s="15"/>
      <c r="G46" s="53"/>
      <c r="H46" s="53"/>
      <c r="I46" s="64"/>
    </row>
    <row r="47" spans="1:9" ht="11.25" customHeight="1">
      <c r="A47" s="63" t="s">
        <v>38</v>
      </c>
      <c r="B47" s="15"/>
      <c r="C47" s="15"/>
      <c r="D47" s="15"/>
      <c r="E47" s="15"/>
      <c r="F47" s="15"/>
      <c r="G47" s="53"/>
      <c r="H47" s="53"/>
      <c r="I47" s="64"/>
    </row>
    <row r="48" spans="1:9" ht="11.25" customHeight="1">
      <c r="A48" s="69" t="s">
        <v>24</v>
      </c>
      <c r="B48" s="2"/>
      <c r="C48" s="15"/>
      <c r="D48" s="15"/>
      <c r="E48" s="15"/>
      <c r="F48" s="15"/>
      <c r="G48" s="110" t="s">
        <v>20</v>
      </c>
      <c r="H48" s="53" t="s">
        <v>42</v>
      </c>
      <c r="I48" s="70">
        <f>B48*25.4</f>
        <v>0</v>
      </c>
    </row>
    <row r="49" spans="1:9" ht="11.25" customHeight="1" thickBot="1">
      <c r="A49" s="57" t="s">
        <v>42</v>
      </c>
      <c r="B49" s="8"/>
      <c r="C49" s="17"/>
      <c r="D49" s="17"/>
      <c r="E49" s="17"/>
      <c r="F49" s="17"/>
      <c r="G49" s="105"/>
      <c r="H49" s="16" t="s">
        <v>24</v>
      </c>
      <c r="I49" s="71">
        <f>B49/25.4</f>
        <v>0</v>
      </c>
    </row>
    <row r="50" spans="1:9" ht="5.25" customHeight="1" thickTop="1">
      <c r="A50" s="68"/>
      <c r="B50" s="15"/>
      <c r="C50" s="15"/>
      <c r="D50" s="15"/>
      <c r="E50" s="15"/>
      <c r="F50" s="15"/>
      <c r="G50" s="53"/>
      <c r="H50" s="53"/>
      <c r="I50" s="64"/>
    </row>
    <row r="51" spans="1:9" ht="11.25" customHeight="1">
      <c r="A51" s="63" t="s">
        <v>30</v>
      </c>
      <c r="B51" s="15"/>
      <c r="C51" s="15"/>
      <c r="D51" s="15"/>
      <c r="E51" s="15"/>
      <c r="F51" s="15"/>
      <c r="G51" s="53"/>
      <c r="H51" s="53"/>
      <c r="I51" s="64"/>
    </row>
    <row r="52" spans="1:9" ht="11.25" customHeight="1">
      <c r="A52" s="63" t="s">
        <v>31</v>
      </c>
      <c r="B52" s="15"/>
      <c r="C52" s="15"/>
      <c r="D52" s="15"/>
      <c r="E52" s="15"/>
      <c r="F52" s="15"/>
      <c r="G52" s="53"/>
      <c r="H52" s="53"/>
      <c r="I52" s="64"/>
    </row>
    <row r="53" spans="1:9" ht="11.25" customHeight="1">
      <c r="A53" s="69" t="s">
        <v>6</v>
      </c>
      <c r="B53" s="2"/>
      <c r="C53" s="15"/>
      <c r="D53" s="15"/>
      <c r="E53" s="15"/>
      <c r="F53" s="15"/>
      <c r="G53" s="110" t="s">
        <v>20</v>
      </c>
      <c r="H53" s="53" t="s">
        <v>32</v>
      </c>
      <c r="I53" s="67">
        <f>B53*0.3048</f>
        <v>0</v>
      </c>
    </row>
    <row r="54" spans="1:9" ht="11.25" customHeight="1" thickBot="1">
      <c r="A54" s="57" t="s">
        <v>32</v>
      </c>
      <c r="B54" s="8"/>
      <c r="C54" s="17"/>
      <c r="D54" s="17"/>
      <c r="E54" s="17"/>
      <c r="F54" s="17"/>
      <c r="G54" s="105"/>
      <c r="H54" s="16" t="s">
        <v>6</v>
      </c>
      <c r="I54" s="75">
        <f>B54/0.3048</f>
        <v>0</v>
      </c>
    </row>
    <row r="55" spans="1:9" ht="1.5" customHeight="1" thickTop="1">
      <c r="A55" s="68"/>
      <c r="B55" s="15"/>
      <c r="C55" s="15"/>
      <c r="D55" s="15"/>
      <c r="E55" s="15"/>
      <c r="F55" s="15"/>
      <c r="G55" s="53"/>
      <c r="H55" s="53"/>
      <c r="I55" s="64"/>
    </row>
    <row r="56" spans="1:9" ht="11.25" customHeight="1">
      <c r="A56" s="63" t="s">
        <v>34</v>
      </c>
      <c r="B56" s="15"/>
      <c r="C56" s="15"/>
      <c r="D56" s="15"/>
      <c r="E56" s="15"/>
      <c r="F56" s="15"/>
      <c r="G56" s="53"/>
      <c r="H56" s="53"/>
      <c r="I56" s="64"/>
    </row>
    <row r="57" spans="1:9" ht="11.25" customHeight="1">
      <c r="A57" s="63" t="s">
        <v>33</v>
      </c>
      <c r="B57" s="15"/>
      <c r="C57" s="15"/>
      <c r="D57" s="15"/>
      <c r="E57" s="15"/>
      <c r="F57" s="15"/>
      <c r="G57" s="53"/>
      <c r="H57" s="53"/>
      <c r="I57" s="64"/>
    </row>
    <row r="58" spans="1:9" ht="11.25" customHeight="1">
      <c r="A58" s="69" t="s">
        <v>35</v>
      </c>
      <c r="B58" s="1"/>
      <c r="C58" s="15"/>
      <c r="D58" s="15"/>
      <c r="E58" s="15"/>
      <c r="F58" s="15"/>
      <c r="G58" s="110" t="s">
        <v>20</v>
      </c>
      <c r="H58" s="53" t="s">
        <v>36</v>
      </c>
      <c r="I58" s="76">
        <f>B58*0.000645</f>
        <v>0</v>
      </c>
    </row>
    <row r="59" spans="1:9" ht="11.25" customHeight="1" thickBot="1">
      <c r="A59" s="57" t="s">
        <v>36</v>
      </c>
      <c r="B59" s="8"/>
      <c r="C59" s="17"/>
      <c r="D59" s="17"/>
      <c r="E59" s="17"/>
      <c r="F59" s="17"/>
      <c r="G59" s="105"/>
      <c r="H59" s="16" t="s">
        <v>35</v>
      </c>
      <c r="I59" s="66">
        <f>B59/0.000645</f>
        <v>0</v>
      </c>
    </row>
    <row r="60" spans="1:9" ht="5.25" customHeight="1" thickTop="1">
      <c r="A60" s="68"/>
      <c r="B60" s="15"/>
      <c r="C60" s="15"/>
      <c r="D60" s="15"/>
      <c r="E60" s="15"/>
      <c r="F60" s="15"/>
      <c r="G60" s="53"/>
      <c r="H60" s="53"/>
      <c r="I60" s="64"/>
    </row>
    <row r="61" spans="1:9" ht="11.25" customHeight="1">
      <c r="A61" s="77" t="s">
        <v>48</v>
      </c>
      <c r="B61" s="15"/>
      <c r="C61" s="15"/>
      <c r="D61" s="15"/>
      <c r="E61" s="15"/>
      <c r="F61" s="15"/>
      <c r="G61" s="53"/>
      <c r="H61" s="53"/>
      <c r="I61" s="64"/>
    </row>
    <row r="62" spans="1:9" ht="11.25" customHeight="1">
      <c r="A62" s="63" t="s">
        <v>49</v>
      </c>
      <c r="B62" s="15"/>
      <c r="C62" s="15"/>
      <c r="D62" s="15"/>
      <c r="E62" s="15"/>
      <c r="F62" s="15"/>
      <c r="G62" s="53"/>
      <c r="H62" s="53"/>
      <c r="I62" s="64"/>
    </row>
    <row r="63" spans="1:10" ht="11.25" customHeight="1">
      <c r="A63" s="69" t="s">
        <v>50</v>
      </c>
      <c r="B63" s="11"/>
      <c r="C63" s="15"/>
      <c r="D63" s="15"/>
      <c r="E63" s="15"/>
      <c r="F63" s="15"/>
      <c r="G63" s="110" t="s">
        <v>20</v>
      </c>
      <c r="H63" s="53" t="s">
        <v>39</v>
      </c>
      <c r="I63" s="76">
        <f>IF(B63&gt;0,(B63-32)*I65,)</f>
        <v>0</v>
      </c>
      <c r="J63" s="18"/>
    </row>
    <row r="64" spans="1:9" ht="11.25" customHeight="1" thickBot="1">
      <c r="A64" s="57" t="s">
        <v>39</v>
      </c>
      <c r="B64" s="12"/>
      <c r="C64" s="17"/>
      <c r="D64" s="17"/>
      <c r="E64" s="17"/>
      <c r="F64" s="17"/>
      <c r="G64" s="105"/>
      <c r="H64" s="54" t="s">
        <v>50</v>
      </c>
      <c r="I64" s="66">
        <f>IF(B64&gt;0,B64*I68+32,0)</f>
        <v>0</v>
      </c>
    </row>
    <row r="65" spans="1:9" ht="5.25" customHeight="1" thickTop="1">
      <c r="A65" s="68"/>
      <c r="B65" s="15"/>
      <c r="C65" s="15"/>
      <c r="D65" s="15"/>
      <c r="E65" s="15"/>
      <c r="F65" s="15"/>
      <c r="G65" s="53"/>
      <c r="H65" s="53"/>
      <c r="I65" s="64"/>
    </row>
    <row r="66" spans="1:9" ht="11.25" customHeight="1">
      <c r="A66" s="63" t="s">
        <v>45</v>
      </c>
      <c r="B66" s="15"/>
      <c r="C66" s="15"/>
      <c r="D66" s="15"/>
      <c r="E66" s="15"/>
      <c r="F66" s="15"/>
      <c r="G66" s="53"/>
      <c r="H66" s="53"/>
      <c r="I66" s="64"/>
    </row>
    <row r="67" spans="1:9" ht="11.25" customHeight="1" thickBot="1">
      <c r="A67" s="57" t="s">
        <v>47</v>
      </c>
      <c r="B67" s="12"/>
      <c r="C67" s="17"/>
      <c r="D67" s="17"/>
      <c r="E67" s="17"/>
      <c r="F67" s="17"/>
      <c r="G67" s="55" t="s">
        <v>20</v>
      </c>
      <c r="H67" s="54" t="s">
        <v>46</v>
      </c>
      <c r="I67" s="73">
        <f>IF(B67&gt;0,475000/B67,0)</f>
        <v>0</v>
      </c>
    </row>
    <row r="68" spans="1:9" ht="5.25" customHeight="1" thickTop="1">
      <c r="A68" s="68"/>
      <c r="B68" s="15"/>
      <c r="C68" s="15"/>
      <c r="D68" s="15"/>
      <c r="E68" s="15"/>
      <c r="F68" s="15"/>
      <c r="G68" s="53"/>
      <c r="H68" s="53"/>
      <c r="I68" s="64"/>
    </row>
    <row r="69" spans="1:9" s="29" customFormat="1" ht="11.25" customHeight="1">
      <c r="A69" s="78" t="s">
        <v>53</v>
      </c>
      <c r="B69" s="25"/>
      <c r="C69" s="25"/>
      <c r="D69" s="25"/>
      <c r="E69" s="25"/>
      <c r="F69" s="25"/>
      <c r="G69" s="23"/>
      <c r="H69" s="23"/>
      <c r="I69" s="79"/>
    </row>
    <row r="70" spans="1:9" s="29" customFormat="1" ht="11.25" customHeight="1">
      <c r="A70" s="80" t="s">
        <v>52</v>
      </c>
      <c r="B70" s="30"/>
      <c r="C70" s="131" t="s">
        <v>17</v>
      </c>
      <c r="D70" s="132"/>
      <c r="E70" s="24"/>
      <c r="F70" s="25"/>
      <c r="G70" s="134" t="s">
        <v>20</v>
      </c>
      <c r="H70" s="23" t="s">
        <v>36</v>
      </c>
      <c r="I70" s="81">
        <f>B70*0.000645</f>
        <v>0</v>
      </c>
    </row>
    <row r="71" spans="1:9" s="29" customFormat="1" ht="11.25" customHeight="1">
      <c r="A71" s="80" t="s">
        <v>36</v>
      </c>
      <c r="B71" s="48"/>
      <c r="C71" s="26" t="s">
        <v>1</v>
      </c>
      <c r="D71" s="33">
        <f>I70</f>
        <v>0</v>
      </c>
      <c r="E71" s="26"/>
      <c r="F71" s="27"/>
      <c r="G71" s="134"/>
      <c r="H71" s="23" t="s">
        <v>52</v>
      </c>
      <c r="I71" s="81">
        <f>B71/0.000645</f>
        <v>0</v>
      </c>
    </row>
    <row r="72" spans="1:9" s="29" customFormat="1" ht="0.75" customHeight="1" thickBot="1">
      <c r="A72" s="82" t="s">
        <v>35</v>
      </c>
      <c r="B72" s="34">
        <f>I71</f>
        <v>0</v>
      </c>
      <c r="C72" s="28"/>
      <c r="D72" s="28"/>
      <c r="E72" s="28"/>
      <c r="F72" s="28"/>
      <c r="G72" s="32"/>
      <c r="H72" s="31"/>
      <c r="I72" s="83"/>
    </row>
    <row r="73" spans="1:9" ht="5.25" customHeight="1" thickTop="1">
      <c r="A73" s="68"/>
      <c r="B73" s="15"/>
      <c r="C73" s="15"/>
      <c r="D73" s="15"/>
      <c r="E73" s="15"/>
      <c r="F73" s="15"/>
      <c r="G73" s="53"/>
      <c r="H73" s="53"/>
      <c r="I73" s="64"/>
    </row>
    <row r="74" spans="1:9" ht="11.25" customHeight="1">
      <c r="A74" s="63" t="s">
        <v>58</v>
      </c>
      <c r="B74" s="15"/>
      <c r="C74" s="15"/>
      <c r="D74" s="15"/>
      <c r="E74" s="15"/>
      <c r="F74" s="15"/>
      <c r="G74" s="53"/>
      <c r="H74" s="53"/>
      <c r="I74" s="64"/>
    </row>
    <row r="75" spans="1:9" ht="11.25" customHeight="1" thickBot="1">
      <c r="A75" s="57" t="s">
        <v>54</v>
      </c>
      <c r="B75" s="35"/>
      <c r="C75" s="16" t="s">
        <v>47</v>
      </c>
      <c r="D75" s="8"/>
      <c r="E75" s="28">
        <f>D75/1000</f>
        <v>0</v>
      </c>
      <c r="F75" s="17"/>
      <c r="G75" s="55" t="s">
        <v>20</v>
      </c>
      <c r="H75" s="54" t="s">
        <v>55</v>
      </c>
      <c r="I75" s="84">
        <f>IF(B75&gt;0,B75/E75,0)</f>
        <v>0</v>
      </c>
    </row>
    <row r="76" spans="1:9" ht="5.25" customHeight="1" thickTop="1">
      <c r="A76" s="68"/>
      <c r="B76" s="15"/>
      <c r="C76" s="15"/>
      <c r="D76" s="15"/>
      <c r="E76" s="15"/>
      <c r="F76" s="15"/>
      <c r="G76" s="53"/>
      <c r="H76" s="53"/>
      <c r="I76" s="64"/>
    </row>
    <row r="77" spans="1:9" ht="11.25" customHeight="1">
      <c r="A77" s="63" t="s">
        <v>57</v>
      </c>
      <c r="B77" s="15"/>
      <c r="C77" s="15"/>
      <c r="D77" s="15"/>
      <c r="E77" s="15"/>
      <c r="F77" s="15"/>
      <c r="G77" s="53"/>
      <c r="H77" s="53"/>
      <c r="I77" s="64"/>
    </row>
    <row r="78" spans="1:9" ht="11.25" customHeight="1">
      <c r="A78" s="69" t="s">
        <v>56</v>
      </c>
      <c r="B78" s="50"/>
      <c r="C78" s="59"/>
      <c r="D78" s="52"/>
      <c r="E78" s="51">
        <f>B78/100</f>
        <v>0</v>
      </c>
      <c r="F78" s="51">
        <f>D79*E78</f>
        <v>0</v>
      </c>
      <c r="G78" s="110" t="s">
        <v>20</v>
      </c>
      <c r="H78" s="49" t="s">
        <v>55</v>
      </c>
      <c r="I78" s="85">
        <f>IF(B78&gt;0,F78/475,0)</f>
        <v>0</v>
      </c>
    </row>
    <row r="79" spans="1:9" ht="11.25" customHeight="1" thickBot="1">
      <c r="A79" s="57" t="s">
        <v>65</v>
      </c>
      <c r="B79" s="94"/>
      <c r="C79" s="16" t="s">
        <v>46</v>
      </c>
      <c r="D79" s="8"/>
      <c r="E79" s="28">
        <f>B79/100</f>
        <v>0</v>
      </c>
      <c r="F79" s="28">
        <f>D79*E79</f>
        <v>0</v>
      </c>
      <c r="G79" s="105"/>
      <c r="H79" s="60" t="s">
        <v>66</v>
      </c>
      <c r="I79" s="95">
        <f>B79*I82</f>
        <v>0</v>
      </c>
    </row>
    <row r="80" spans="1:9" ht="11.25" customHeight="1" hidden="1" thickTop="1">
      <c r="A80" s="63" t="s">
        <v>0</v>
      </c>
      <c r="B80" s="15"/>
      <c r="C80" s="15"/>
      <c r="D80" s="15"/>
      <c r="E80" s="15"/>
      <c r="F80" s="15"/>
      <c r="G80" s="53"/>
      <c r="H80" s="53"/>
      <c r="I80" s="64"/>
    </row>
    <row r="81" spans="1:9" ht="11.25" customHeight="1" hidden="1">
      <c r="A81" s="63" t="s">
        <v>3</v>
      </c>
      <c r="B81" s="56"/>
      <c r="C81" s="15"/>
      <c r="D81" s="15"/>
      <c r="E81" s="15"/>
      <c r="F81" s="15"/>
      <c r="G81" s="53"/>
      <c r="H81" s="53"/>
      <c r="I81" s="64"/>
    </row>
    <row r="82" spans="1:9" ht="11.25" customHeight="1" hidden="1">
      <c r="A82" s="106" t="s">
        <v>17</v>
      </c>
      <c r="B82" s="108">
        <f>D79</f>
        <v>0</v>
      </c>
      <c r="C82" s="53" t="s">
        <v>1</v>
      </c>
      <c r="D82" s="5">
        <v>100</v>
      </c>
      <c r="E82" s="53"/>
      <c r="F82" s="15"/>
      <c r="G82" s="110" t="s">
        <v>20</v>
      </c>
      <c r="H82" s="53" t="s">
        <v>2</v>
      </c>
      <c r="I82" s="86">
        <f>IF(B82&gt;0,D82/B82*475,0)</f>
        <v>0</v>
      </c>
    </row>
    <row r="83" spans="1:9" ht="11.25" customHeight="1" hidden="1" thickBot="1">
      <c r="A83" s="107"/>
      <c r="B83" s="109"/>
      <c r="C83" s="16" t="s">
        <v>2</v>
      </c>
      <c r="D83" s="7">
        <v>1</v>
      </c>
      <c r="E83" s="17"/>
      <c r="F83" s="17"/>
      <c r="G83" s="105"/>
      <c r="H83" s="16" t="s">
        <v>1</v>
      </c>
      <c r="I83" s="66">
        <f>D83/475*B82</f>
        <v>0</v>
      </c>
    </row>
    <row r="84" spans="1:9" ht="5.25" customHeight="1" thickTop="1">
      <c r="A84" s="68"/>
      <c r="B84" s="15"/>
      <c r="C84" s="15"/>
      <c r="D84" s="15"/>
      <c r="E84" s="15"/>
      <c r="F84" s="15"/>
      <c r="G84" s="53"/>
      <c r="H84" s="53"/>
      <c r="I84" s="64"/>
    </row>
    <row r="85" spans="1:9" ht="11.25" customHeight="1">
      <c r="A85" s="125" t="s">
        <v>61</v>
      </c>
      <c r="B85" s="39"/>
      <c r="C85" s="38">
        <f>(B85*B87)/1000</f>
        <v>0</v>
      </c>
      <c r="D85" s="46"/>
      <c r="E85" s="27"/>
      <c r="F85" s="36"/>
      <c r="G85" s="127" t="s">
        <v>20</v>
      </c>
      <c r="H85" s="129" t="s">
        <v>55</v>
      </c>
      <c r="I85" s="87"/>
    </row>
    <row r="86" spans="1:9" ht="11.25" customHeight="1">
      <c r="A86" s="106"/>
      <c r="B86" s="41" t="s">
        <v>59</v>
      </c>
      <c r="C86" s="44"/>
      <c r="D86" s="42"/>
      <c r="E86" s="27"/>
      <c r="F86" s="15"/>
      <c r="G86" s="127"/>
      <c r="H86" s="129"/>
      <c r="I86" s="87"/>
    </row>
    <row r="87" spans="1:9" ht="11.25" customHeight="1" thickBot="1">
      <c r="A87" s="126"/>
      <c r="B87" s="40"/>
      <c r="C87" s="45" t="s">
        <v>60</v>
      </c>
      <c r="D87" s="43"/>
      <c r="E87" s="37"/>
      <c r="F87" s="17"/>
      <c r="G87" s="128"/>
      <c r="H87" s="130"/>
      <c r="I87" s="88">
        <f>IF(D87&gt;0,D87/C85/100,0)</f>
        <v>0</v>
      </c>
    </row>
    <row r="88" spans="1:9" s="19" customFormat="1" ht="11.25" customHeight="1" thickTop="1">
      <c r="A88" s="19" t="s">
        <v>67</v>
      </c>
      <c r="G88" s="20"/>
      <c r="H88" s="21"/>
      <c r="I88" s="22">
        <f>9/5</f>
        <v>1.8</v>
      </c>
    </row>
    <row r="89" ht="11.25" customHeight="1">
      <c r="G89" s="13"/>
    </row>
    <row r="90" ht="11.25" customHeight="1">
      <c r="G90" s="13"/>
    </row>
    <row r="91" ht="11.25" customHeight="1">
      <c r="G91" s="13"/>
    </row>
    <row r="92" ht="11.25" customHeight="1">
      <c r="G92" s="13"/>
    </row>
    <row r="93" ht="11.25" customHeight="1">
      <c r="G93" s="13"/>
    </row>
    <row r="94" ht="11.25" customHeight="1">
      <c r="G94" s="13"/>
    </row>
    <row r="95" ht="11.25" customHeight="1">
      <c r="G95" s="13"/>
    </row>
    <row r="96" ht="11.25" customHeight="1">
      <c r="G96" s="13"/>
    </row>
    <row r="97" ht="11.25" customHeight="1">
      <c r="G97" s="13"/>
    </row>
    <row r="98" ht="11.25" customHeight="1">
      <c r="G98" s="13"/>
    </row>
    <row r="99" ht="11.25" customHeight="1">
      <c r="G99" s="13"/>
    </row>
    <row r="100" ht="11.25">
      <c r="G100" s="13"/>
    </row>
    <row r="101" ht="11.25">
      <c r="G101" s="13"/>
    </row>
    <row r="102" ht="11.25">
      <c r="G102" s="13"/>
    </row>
  </sheetData>
  <sheetProtection password="E285" sheet="1"/>
  <mergeCells count="45">
    <mergeCell ref="G29:G30"/>
    <mergeCell ref="G38:G39"/>
    <mergeCell ref="G70:G71"/>
    <mergeCell ref="G78:G79"/>
    <mergeCell ref="D29:D30"/>
    <mergeCell ref="G20:G21"/>
    <mergeCell ref="A85:A87"/>
    <mergeCell ref="G85:G87"/>
    <mergeCell ref="H85:H87"/>
    <mergeCell ref="C70:D70"/>
    <mergeCell ref="E25:E26"/>
    <mergeCell ref="G53:G54"/>
    <mergeCell ref="G58:G59"/>
    <mergeCell ref="D20:D21"/>
    <mergeCell ref="G63:G64"/>
    <mergeCell ref="C25:C26"/>
    <mergeCell ref="G15:G16"/>
    <mergeCell ref="D25:D26"/>
    <mergeCell ref="E29:E30"/>
    <mergeCell ref="G25:G26"/>
    <mergeCell ref="C20:C21"/>
    <mergeCell ref="E15:E16"/>
    <mergeCell ref="F29:F30"/>
    <mergeCell ref="C29:C30"/>
    <mergeCell ref="F25:F26"/>
    <mergeCell ref="A1:I1"/>
    <mergeCell ref="A5:A6"/>
    <mergeCell ref="G5:G6"/>
    <mergeCell ref="B5:B6"/>
    <mergeCell ref="F15:F16"/>
    <mergeCell ref="A10:A11"/>
    <mergeCell ref="B10:B11"/>
    <mergeCell ref="G10:G11"/>
    <mergeCell ref="A15:A16"/>
    <mergeCell ref="B15:B16"/>
    <mergeCell ref="C33:C34"/>
    <mergeCell ref="D33:D34"/>
    <mergeCell ref="E33:E34"/>
    <mergeCell ref="F33:F34"/>
    <mergeCell ref="G33:G34"/>
    <mergeCell ref="A82:A83"/>
    <mergeCell ref="B82:B83"/>
    <mergeCell ref="G82:G83"/>
    <mergeCell ref="G43:G44"/>
    <mergeCell ref="G48:G49"/>
  </mergeCells>
  <printOptions/>
  <pageMargins left="0.5" right="0" top="0.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Wausau Coated Products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Kayleigh M. Natzke</cp:lastModifiedBy>
  <cp:lastPrinted>2017-10-10T18:37:31Z</cp:lastPrinted>
  <dcterms:created xsi:type="dcterms:W3CDTF">2011-10-17T19:18:55Z</dcterms:created>
  <dcterms:modified xsi:type="dcterms:W3CDTF">2019-02-06T15:04:38Z</dcterms:modified>
  <cp:category/>
  <cp:version/>
  <cp:contentType/>
  <cp:contentStatus/>
</cp:coreProperties>
</file>